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usu0\OneDrive\デスクトップ\"/>
    </mc:Choice>
  </mc:AlternateContent>
  <xr:revisionPtr revIDLastSave="0" documentId="8_{E852074C-8B3C-48B4-8283-7ADB7D1683C8}" xr6:coauthVersionLast="47" xr6:coauthVersionMax="47" xr10:uidLastSave="{00000000-0000-0000-0000-000000000000}"/>
  <bookViews>
    <workbookView xWindow="-120" yWindow="-120" windowWidth="29040" windowHeight="15720" xr2:uid="{4B7553B2-08C3-49E9-89A8-95A5A702935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I17" i="1"/>
  <c r="G17" i="1"/>
  <c r="H17" i="1" s="1"/>
  <c r="J17" i="1" s="1"/>
  <c r="K17" i="1" s="1"/>
  <c r="D17" i="1"/>
  <c r="B17" i="1"/>
  <c r="I16" i="1"/>
  <c r="G16" i="1"/>
  <c r="H16" i="1" s="1"/>
  <c r="J16" i="1" s="1"/>
  <c r="K16" i="1" s="1"/>
  <c r="D16" i="1"/>
  <c r="B16" i="1"/>
  <c r="I15" i="1"/>
  <c r="H15" i="1"/>
  <c r="J15" i="1" s="1"/>
  <c r="K15" i="1" s="1"/>
  <c r="G15" i="1"/>
  <c r="D15" i="1"/>
  <c r="B15" i="1"/>
  <c r="I14" i="1"/>
  <c r="G14" i="1"/>
  <c r="H14" i="1" s="1"/>
  <c r="J14" i="1" s="1"/>
  <c r="K14" i="1" s="1"/>
  <c r="D14" i="1"/>
  <c r="B14" i="1"/>
  <c r="J13" i="1"/>
  <c r="K13" i="1" s="1"/>
  <c r="I13" i="1"/>
  <c r="H13" i="1"/>
  <c r="G13" i="1"/>
  <c r="D13" i="1"/>
  <c r="B13" i="1"/>
  <c r="I12" i="1"/>
  <c r="G12" i="1"/>
  <c r="H12" i="1" s="1"/>
  <c r="J12" i="1" s="1"/>
  <c r="K12" i="1" s="1"/>
  <c r="D12" i="1"/>
  <c r="B12" i="1"/>
  <c r="I11" i="1"/>
  <c r="G11" i="1"/>
  <c r="H11" i="1" s="1"/>
  <c r="J11" i="1" s="1"/>
  <c r="K11" i="1" s="1"/>
  <c r="D11" i="1"/>
  <c r="B11" i="1"/>
  <c r="I10" i="1"/>
  <c r="G10" i="1"/>
  <c r="H10" i="1" s="1"/>
  <c r="J10" i="1" s="1"/>
  <c r="K10" i="1" s="1"/>
  <c r="D10" i="1"/>
  <c r="B10" i="1"/>
  <c r="I9" i="1"/>
  <c r="G9" i="1"/>
  <c r="H9" i="1" s="1"/>
  <c r="D9" i="1"/>
  <c r="B9" i="1"/>
  <c r="I8" i="1"/>
  <c r="G8" i="1"/>
  <c r="H8" i="1" s="1"/>
  <c r="J8" i="1" s="1"/>
  <c r="K8" i="1" s="1"/>
  <c r="D8" i="1"/>
  <c r="B8" i="1"/>
  <c r="I7" i="1"/>
  <c r="G7" i="1"/>
  <c r="H7" i="1" s="1"/>
  <c r="J7" i="1" s="1"/>
  <c r="K7" i="1" s="1"/>
  <c r="D7" i="1"/>
  <c r="B7" i="1"/>
  <c r="I6" i="1"/>
  <c r="G6" i="1"/>
  <c r="H6" i="1" s="1"/>
  <c r="J6" i="1" s="1"/>
  <c r="D6" i="1"/>
  <c r="B6" i="1"/>
  <c r="I5" i="1"/>
  <c r="G5" i="1"/>
  <c r="H5" i="1" s="1"/>
  <c r="J5" i="1" s="1"/>
  <c r="K5" i="1" s="1"/>
  <c r="D5" i="1"/>
  <c r="B5" i="1"/>
  <c r="I4" i="1"/>
  <c r="G4" i="1"/>
  <c r="H4" i="1" s="1"/>
  <c r="D4" i="1"/>
  <c r="B4" i="1"/>
  <c r="I3" i="1"/>
  <c r="H3" i="1"/>
  <c r="J3" i="1" s="1"/>
  <c r="G3" i="1"/>
  <c r="D3" i="1"/>
  <c r="L23" i="1" s="1"/>
  <c r="B3" i="1"/>
  <c r="J4" i="1" l="1"/>
  <c r="K4" i="1" s="1"/>
  <c r="B24" i="1"/>
  <c r="L22" i="1"/>
  <c r="K3" i="1"/>
  <c r="C27" i="1"/>
  <c r="K6" i="1"/>
  <c r="J9" i="1"/>
  <c r="K9" i="1" s="1"/>
  <c r="B25" i="1"/>
  <c r="B27" i="1"/>
  <c r="B23" i="1"/>
  <c r="C23" i="1"/>
  <c r="C24" i="1"/>
  <c r="L24" i="1"/>
  <c r="C25" i="1"/>
  <c r="B26" i="1"/>
  <c r="H19" i="1"/>
  <c r="C26" i="1"/>
  <c r="J19" i="1" l="1"/>
</calcChain>
</file>

<file path=xl/sharedStrings.xml><?xml version="1.0" encoding="utf-8"?>
<sst xmlns="http://schemas.openxmlformats.org/spreadsheetml/2006/main" count="108" uniqueCount="56">
  <si>
    <t xml:space="preserve"> 請求明細一覧表</t>
    <rPh sb="7" eb="8">
      <t>ヒョウ</t>
    </rPh>
    <phoneticPr fontId="3"/>
  </si>
  <si>
    <t>&lt;商品マスタ&gt;</t>
    <rPh sb="1" eb="3">
      <t>ショウヒン</t>
    </rPh>
    <phoneticPr fontId="3"/>
  </si>
  <si>
    <t>&lt;顧客マスタ&gt;</t>
    <rPh sb="1" eb="3">
      <t>コキャク</t>
    </rPh>
    <phoneticPr fontId="3"/>
  </si>
  <si>
    <t>&lt;判定表&gt;</t>
    <rPh sb="1" eb="4">
      <t>ハンテイヒョウ</t>
    </rPh>
    <phoneticPr fontId="3"/>
  </si>
  <si>
    <t>顧客コード</t>
  </si>
  <si>
    <t>顧客名</t>
  </si>
  <si>
    <t>商品コード</t>
  </si>
  <si>
    <t>商品名</t>
  </si>
  <si>
    <t>注文数</t>
  </si>
  <si>
    <t>出荷数</t>
  </si>
  <si>
    <t>商品単価</t>
  </si>
  <si>
    <t>出荷額</t>
  </si>
  <si>
    <t>割引率</t>
  </si>
  <si>
    <t>請求額</t>
  </si>
  <si>
    <t>判定</t>
  </si>
  <si>
    <t>商品単価</t>
    <phoneticPr fontId="3"/>
  </si>
  <si>
    <t>請求額</t>
    <rPh sb="0" eb="3">
      <t>セイキュウガク</t>
    </rPh>
    <phoneticPr fontId="3"/>
  </si>
  <si>
    <t>1-1499</t>
    <phoneticPr fontId="3"/>
  </si>
  <si>
    <t>1500-</t>
    <phoneticPr fontId="3"/>
  </si>
  <si>
    <t>C001</t>
  </si>
  <si>
    <t>P101</t>
  </si>
  <si>
    <t>Xパーツ</t>
  </si>
  <si>
    <t>あさひ商事</t>
  </si>
  <si>
    <t>△</t>
    <phoneticPr fontId="3"/>
  </si>
  <si>
    <t>〇</t>
    <phoneticPr fontId="3"/>
  </si>
  <si>
    <t>P102</t>
  </si>
  <si>
    <t>Yパーツ</t>
  </si>
  <si>
    <t>C002</t>
  </si>
  <si>
    <t>三栄テック</t>
  </si>
  <si>
    <t>◎</t>
    <phoneticPr fontId="3"/>
  </si>
  <si>
    <t>◎◎</t>
    <phoneticPr fontId="3"/>
  </si>
  <si>
    <t>P103</t>
  </si>
  <si>
    <t>Zパーツ</t>
  </si>
  <si>
    <t>C003</t>
  </si>
  <si>
    <t>グリーン物産</t>
  </si>
  <si>
    <t>P104</t>
  </si>
  <si>
    <t>Wパーツ</t>
  </si>
  <si>
    <t>C004</t>
  </si>
  <si>
    <t>ベスト電機</t>
    <phoneticPr fontId="3"/>
  </si>
  <si>
    <t>C005</t>
  </si>
  <si>
    <t>あおい商会</t>
    <rPh sb="3" eb="5">
      <t>ショウカイ</t>
    </rPh>
    <phoneticPr fontId="3"/>
  </si>
  <si>
    <t>顧客名</t>
    <rPh sb="0" eb="3">
      <t>コキャクメイ</t>
    </rPh>
    <phoneticPr fontId="3"/>
  </si>
  <si>
    <t>ベスト電機</t>
  </si>
  <si>
    <t>商品名</t>
    <rPh sb="0" eb="3">
      <t>ショウヒンメイ</t>
    </rPh>
    <phoneticPr fontId="3"/>
  </si>
  <si>
    <t>割引率</t>
    <rPh sb="0" eb="3">
      <t>ワリビキリツ</t>
    </rPh>
    <phoneticPr fontId="3"/>
  </si>
  <si>
    <t>注文数</t>
    <rPh sb="0" eb="3">
      <t>チュウモンスウ</t>
    </rPh>
    <phoneticPr fontId="3"/>
  </si>
  <si>
    <t>&lt;2500000</t>
    <phoneticPr fontId="3"/>
  </si>
  <si>
    <t>Zパーツ</t>
    <phoneticPr fontId="3"/>
  </si>
  <si>
    <t>&gt;=5%</t>
    <phoneticPr fontId="3"/>
  </si>
  <si>
    <t>&lt;&gt;ベスト電機</t>
    <rPh sb="5" eb="7">
      <t>デンキ</t>
    </rPh>
    <phoneticPr fontId="3"/>
  </si>
  <si>
    <t>&gt;=1800</t>
    <phoneticPr fontId="3"/>
  </si>
  <si>
    <t>合計</t>
    <rPh sb="0" eb="2">
      <t>ゴウケイ</t>
    </rPh>
    <phoneticPr fontId="3"/>
  </si>
  <si>
    <t>顧客別集計表</t>
    <rPh sb="0" eb="6">
      <t>コキャクベツシュウケイヒョウ</t>
    </rPh>
    <phoneticPr fontId="3"/>
  </si>
  <si>
    <t>請求額が2,500,000円未満のデータ件数</t>
    <phoneticPr fontId="3"/>
  </si>
  <si>
    <t>商品名が「Zパーツ」で割引率が5%以上の出荷額合計</t>
  </si>
  <si>
    <t>顧客名が「ベスト電機」以外で注文数が1,800以上の請求額の平均（円）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</si>
</sst>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5" xfId="0" applyFont="1" applyBorder="1">
      <alignment vertical="center"/>
    </xf>
    <xf numFmtId="0" fontId="0" fillId="0" borderId="6" xfId="0" applyBorder="1">
      <alignment vertical="center"/>
    </xf>
    <xf numFmtId="0" fontId="2" fillId="0" borderId="6" xfId="0" applyFont="1" applyBorder="1">
      <alignment vertical="center"/>
    </xf>
    <xf numFmtId="38" fontId="2" fillId="0" borderId="6" xfId="1" applyFont="1" applyBorder="1">
      <alignment vertical="center"/>
    </xf>
    <xf numFmtId="38" fontId="0" fillId="0" borderId="6" xfId="1" applyFont="1" applyBorder="1">
      <alignment vertical="center"/>
    </xf>
    <xf numFmtId="9" fontId="0" fillId="0" borderId="6" xfId="3" applyFont="1" applyBorder="1">
      <alignment vertical="center"/>
    </xf>
    <xf numFmtId="0" fontId="0" fillId="0" borderId="7" xfId="0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38" fontId="2" fillId="0" borderId="7" xfId="1" applyFont="1" applyBorder="1" applyAlignment="1">
      <alignment horizontal="left" vertical="center"/>
    </xf>
    <xf numFmtId="0" fontId="2" fillId="0" borderId="7" xfId="0" applyFont="1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38" fontId="2" fillId="0" borderId="10" xfId="1" applyFont="1" applyBorder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38" fontId="0" fillId="0" borderId="9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38" fontId="0" fillId="0" borderId="4" xfId="1" applyFont="1" applyBorder="1">
      <alignment vertical="center"/>
    </xf>
    <xf numFmtId="38" fontId="0" fillId="0" borderId="7" xfId="1" applyFont="1" applyBorder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6" fontId="0" fillId="0" borderId="10" xfId="2" applyFont="1" applyBorder="1">
      <alignment vertical="center"/>
    </xf>
    <xf numFmtId="38" fontId="0" fillId="0" borderId="10" xfId="1" applyFont="1" applyBorder="1">
      <alignment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顧客別請求集計グラフ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[1]Sheet3!$B$22</c:f>
              <c:strCache>
                <c:ptCount val="1"/>
                <c:pt idx="0">
                  <c:v>出荷額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[1]Sheet3!$A$23:$A$27</c:f>
              <c:strCache>
                <c:ptCount val="5"/>
                <c:pt idx="0">
                  <c:v>あおい商会</c:v>
                </c:pt>
                <c:pt idx="1">
                  <c:v>あさひ商事</c:v>
                </c:pt>
                <c:pt idx="2">
                  <c:v>グリーン物産</c:v>
                </c:pt>
                <c:pt idx="3">
                  <c:v>ベスト電機</c:v>
                </c:pt>
                <c:pt idx="4">
                  <c:v>三栄テック</c:v>
                </c:pt>
              </c:strCache>
            </c:strRef>
          </c:cat>
          <c:val>
            <c:numRef>
              <c:f>[1]Sheet3!$B$23:$B$27</c:f>
              <c:numCache>
                <c:formatCode>#,##0_);[Red]\(#,##0\)</c:formatCode>
                <c:ptCount val="5"/>
                <c:pt idx="0">
                  <c:v>6160000</c:v>
                </c:pt>
                <c:pt idx="1">
                  <c:v>7268000</c:v>
                </c:pt>
                <c:pt idx="2">
                  <c:v>5920000</c:v>
                </c:pt>
                <c:pt idx="3">
                  <c:v>4944000</c:v>
                </c:pt>
                <c:pt idx="4">
                  <c:v>8366000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8-42C6-A444-14707341DC18}"/>
            </c:ext>
          </c:extLst>
        </c:ser>
        <c:ser>
          <c:idx val="1"/>
          <c:order val="1"/>
          <c:tx>
            <c:strRef>
              <c:f>[1]Sheet3!$C$22</c:f>
              <c:strCache>
                <c:ptCount val="1"/>
                <c:pt idx="0">
                  <c:v>請求額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[1]Sheet3!$A$23:$A$27</c:f>
              <c:strCache>
                <c:ptCount val="5"/>
                <c:pt idx="0">
                  <c:v>あおい商会</c:v>
                </c:pt>
                <c:pt idx="1">
                  <c:v>あさひ商事</c:v>
                </c:pt>
                <c:pt idx="2">
                  <c:v>グリーン物産</c:v>
                </c:pt>
                <c:pt idx="3">
                  <c:v>ベスト電機</c:v>
                </c:pt>
                <c:pt idx="4">
                  <c:v>三栄テック</c:v>
                </c:pt>
              </c:strCache>
            </c:strRef>
          </c:cat>
          <c:val>
            <c:numRef>
              <c:f>[1]Sheet3!$C$23:$C$27</c:f>
              <c:numCache>
                <c:formatCode>#,##0_);[Red]\(#,##0\)</c:formatCode>
                <c:ptCount val="5"/>
                <c:pt idx="0">
                  <c:v>5931200</c:v>
                </c:pt>
                <c:pt idx="1">
                  <c:v>6955720</c:v>
                </c:pt>
                <c:pt idx="2">
                  <c:v>5757600</c:v>
                </c:pt>
                <c:pt idx="3">
                  <c:v>4823520</c:v>
                </c:pt>
                <c:pt idx="4">
                  <c:v>7947700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88-42C6-A444-14707341D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5474783"/>
        <c:axId val="1445475743"/>
      </c:barChart>
      <c:catAx>
        <c:axId val="1445474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5475743"/>
        <c:crosses val="autoZero"/>
        <c:auto val="1"/>
        <c:lblAlgn val="ctr"/>
        <c:lblOffset val="100"/>
        <c:noMultiLvlLbl val="0"/>
      </c:catAx>
      <c:valAx>
        <c:axId val="1445475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5474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180974</xdr:colOff>
      <xdr:row>14</xdr:row>
      <xdr:rowOff>80961</xdr:rowOff>
    </xdr:from>
    <xdr:to>
      <xdr:col>19</xdr:col>
      <xdr:colOff>609599</xdr:colOff>
      <xdr:row>26</xdr:row>
      <xdr:rowOff>133349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E1F0635-B18A-44D5-8D01-E20A5F029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f14e7050c8e0eb/&#12489;&#12461;&#12517;&#12513;&#12531;&#12488;/EXCEL_1.xlsx" TargetMode="External"/><Relationship Id="rId1" Type="http://schemas.openxmlformats.org/officeDocument/2006/relationships/externalLinkPath" Target="https://d.docs.live.net/6ff14e7050c8e0eb/&#12489;&#12461;&#12517;&#12513;&#12531;&#12488;/EXCEL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/>
      <sheetData sheetId="1"/>
      <sheetData sheetId="2">
        <row r="22">
          <cell r="B22" t="str">
            <v>出荷額</v>
          </cell>
          <cell r="C22" t="str">
            <v>請求額</v>
          </cell>
        </row>
        <row r="23">
          <cell r="A23" t="str">
            <v>あおい商会</v>
          </cell>
          <cell r="B23">
            <v>6160000</v>
          </cell>
          <cell r="C23">
            <v>5931200</v>
          </cell>
        </row>
        <row r="24">
          <cell r="A24" t="str">
            <v>あさひ商事</v>
          </cell>
          <cell r="B24">
            <v>7268000</v>
          </cell>
          <cell r="C24">
            <v>6955720</v>
          </cell>
        </row>
        <row r="25">
          <cell r="A25" t="str">
            <v>グリーン物産</v>
          </cell>
          <cell r="B25">
            <v>5920000</v>
          </cell>
          <cell r="C25">
            <v>5757600</v>
          </cell>
        </row>
        <row r="26">
          <cell r="A26" t="str">
            <v>ベスト電機</v>
          </cell>
          <cell r="B26">
            <v>4944000</v>
          </cell>
          <cell r="C26">
            <v>4823520</v>
          </cell>
        </row>
        <row r="27">
          <cell r="A27" t="str">
            <v>三栄テック</v>
          </cell>
          <cell r="B27">
            <v>8366000</v>
          </cell>
          <cell r="C27">
            <v>7947700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C6A50-5719-4207-BE50-BD91CE7E27D3}">
  <dimension ref="A1:V27"/>
  <sheetViews>
    <sheetView tabSelected="1" workbookViewId="0">
      <selection activeCell="N5" sqref="N5"/>
    </sheetView>
  </sheetViews>
  <sheetFormatPr defaultRowHeight="18.75" x14ac:dyDescent="0.4"/>
  <cols>
    <col min="1" max="2" width="12.875" bestFit="1" customWidth="1"/>
    <col min="3" max="3" width="11" bestFit="1" customWidth="1"/>
    <col min="4" max="4" width="8.875" bestFit="1" customWidth="1"/>
    <col min="5" max="6" width="7.125" bestFit="1" customWidth="1"/>
    <col min="8" max="8" width="10.5" bestFit="1" customWidth="1"/>
    <col min="9" max="9" width="7.125" bestFit="1" customWidth="1"/>
    <col min="10" max="10" width="10.5" bestFit="1" customWidth="1"/>
    <col min="11" max="11" width="5.25" bestFit="1" customWidth="1"/>
    <col min="12" max="12" width="10.625" bestFit="1" customWidth="1"/>
    <col min="13" max="13" width="14" bestFit="1" customWidth="1"/>
    <col min="14" max="14" width="11" bestFit="1" customWidth="1"/>
    <col min="15" max="15" width="12.875" bestFit="1" customWidth="1"/>
    <col min="16" max="17" width="14" bestFit="1" customWidth="1"/>
    <col min="18" max="18" width="12.875" bestFit="1" customWidth="1"/>
    <col min="20" max="20" width="9.875" bestFit="1" customWidth="1"/>
    <col min="21" max="21" width="7.375" bestFit="1" customWidth="1"/>
    <col min="22" max="22" width="6.375" bestFit="1" customWidth="1"/>
  </cols>
  <sheetData>
    <row r="1" spans="1:22" ht="19.5" thickBo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M1" t="s">
        <v>1</v>
      </c>
      <c r="Q1" t="s">
        <v>2</v>
      </c>
      <c r="T1" t="s">
        <v>3</v>
      </c>
    </row>
    <row r="2" spans="1:22" x14ac:dyDescent="0.4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4" t="s">
        <v>14</v>
      </c>
      <c r="M2" s="5" t="s">
        <v>6</v>
      </c>
      <c r="N2" s="6" t="s">
        <v>7</v>
      </c>
      <c r="O2" s="7" t="s">
        <v>15</v>
      </c>
      <c r="Q2" s="5" t="s">
        <v>4</v>
      </c>
      <c r="R2" s="7" t="s">
        <v>5</v>
      </c>
      <c r="T2" s="8" t="s">
        <v>16</v>
      </c>
      <c r="U2" s="9" t="s">
        <v>17</v>
      </c>
      <c r="V2" s="10" t="s">
        <v>18</v>
      </c>
    </row>
    <row r="3" spans="1:22" x14ac:dyDescent="0.4">
      <c r="A3" s="11" t="s">
        <v>19</v>
      </c>
      <c r="B3" s="12" t="str">
        <f>VLOOKUP(A3,$Q$2:$R$7,2,FALSE)</f>
        <v>あさひ商事</v>
      </c>
      <c r="C3" s="13" t="s">
        <v>20</v>
      </c>
      <c r="D3" s="12" t="str">
        <f>VLOOKUP(C3,$M$2:$O$6,2,FALSE)</f>
        <v>Xパーツ</v>
      </c>
      <c r="E3" s="14">
        <v>1800</v>
      </c>
      <c r="F3" s="14">
        <v>1780</v>
      </c>
      <c r="G3" s="15">
        <f>VLOOKUP(C3,$M$2:$O$6,3,FALSE)</f>
        <v>1200</v>
      </c>
      <c r="H3" s="15">
        <f>ROUNDDOWN(F3*G3,-2)</f>
        <v>2136000</v>
      </c>
      <c r="I3" s="16">
        <f>IF(F3&gt;=1500,5%,IF(F3&gt;=1000,3%,2%))</f>
        <v>0.05</v>
      </c>
      <c r="J3" s="15">
        <f>H3*(1-I3)</f>
        <v>2029200</v>
      </c>
      <c r="K3" s="17" t="str">
        <f>VLOOKUP(J3,$T$2:$V$4,IF(F3&gt;=1500,3,2),TRUE)</f>
        <v>〇</v>
      </c>
      <c r="M3" s="18" t="s">
        <v>20</v>
      </c>
      <c r="N3" s="19" t="s">
        <v>21</v>
      </c>
      <c r="O3" s="20">
        <v>1200</v>
      </c>
      <c r="Q3" s="11" t="s">
        <v>19</v>
      </c>
      <c r="R3" s="21" t="s">
        <v>22</v>
      </c>
      <c r="T3" s="22">
        <v>1</v>
      </c>
      <c r="U3" s="12" t="s">
        <v>23</v>
      </c>
      <c r="V3" s="17" t="s">
        <v>24</v>
      </c>
    </row>
    <row r="4" spans="1:22" ht="19.5" thickBot="1" x14ac:dyDescent="0.45">
      <c r="A4" s="11" t="s">
        <v>19</v>
      </c>
      <c r="B4" s="12" t="str">
        <f t="shared" ref="B4:B17" si="0">VLOOKUP(A4,$Q$2:$R$7,2,FALSE)</f>
        <v>あさひ商事</v>
      </c>
      <c r="C4" s="13" t="s">
        <v>25</v>
      </c>
      <c r="D4" s="12" t="str">
        <f t="shared" ref="D4:D17" si="1">VLOOKUP(C4,$M$2:$O$6,2,FALSE)</f>
        <v>Yパーツ</v>
      </c>
      <c r="E4" s="14">
        <v>1700</v>
      </c>
      <c r="F4" s="14">
        <v>1610</v>
      </c>
      <c r="G4" s="15">
        <f t="shared" ref="G4:G17" si="2">VLOOKUP(C4,$M$2:$O$6,3,FALSE)</f>
        <v>1600</v>
      </c>
      <c r="H4" s="15">
        <f t="shared" ref="H4:H17" si="3">ROUNDDOWN(F4*G4,-2)</f>
        <v>2576000</v>
      </c>
      <c r="I4" s="16">
        <f t="shared" ref="I4:I17" si="4">IF(F4&gt;=1500,5%,IF(F4&gt;=1000,3%,2%))</f>
        <v>0.05</v>
      </c>
      <c r="J4" s="15">
        <f t="shared" ref="J4:J17" si="5">H4*(1-I4)</f>
        <v>2447200</v>
      </c>
      <c r="K4" s="17" t="str">
        <f t="shared" ref="K4:K17" si="6">VLOOKUP(J4,$T$2:$V$4,IF(F4&gt;=1500,3,2),TRUE)</f>
        <v>〇</v>
      </c>
      <c r="M4" s="18" t="s">
        <v>25</v>
      </c>
      <c r="N4" s="19" t="s">
        <v>26</v>
      </c>
      <c r="O4" s="20">
        <v>1600</v>
      </c>
      <c r="Q4" s="11" t="s">
        <v>27</v>
      </c>
      <c r="R4" s="21" t="s">
        <v>28</v>
      </c>
      <c r="T4" s="23">
        <v>2500000</v>
      </c>
      <c r="U4" s="24" t="s">
        <v>29</v>
      </c>
      <c r="V4" s="25" t="s">
        <v>30</v>
      </c>
    </row>
    <row r="5" spans="1:22" x14ac:dyDescent="0.4">
      <c r="A5" s="11" t="s">
        <v>19</v>
      </c>
      <c r="B5" s="12" t="str">
        <f t="shared" si="0"/>
        <v>あさひ商事</v>
      </c>
      <c r="C5" s="13" t="s">
        <v>31</v>
      </c>
      <c r="D5" s="12" t="str">
        <f t="shared" si="1"/>
        <v>Zパーツ</v>
      </c>
      <c r="E5" s="14">
        <v>1600</v>
      </c>
      <c r="F5" s="14">
        <v>1420</v>
      </c>
      <c r="G5" s="15">
        <f t="shared" si="2"/>
        <v>1800</v>
      </c>
      <c r="H5" s="15">
        <f t="shared" si="3"/>
        <v>2556000</v>
      </c>
      <c r="I5" s="16">
        <f t="shared" si="4"/>
        <v>0.03</v>
      </c>
      <c r="J5" s="15">
        <f t="shared" si="5"/>
        <v>2479320</v>
      </c>
      <c r="K5" s="17" t="str">
        <f t="shared" si="6"/>
        <v>△</v>
      </c>
      <c r="M5" s="18" t="s">
        <v>31</v>
      </c>
      <c r="N5" s="19" t="s">
        <v>32</v>
      </c>
      <c r="O5" s="20">
        <v>1800</v>
      </c>
      <c r="Q5" s="11" t="s">
        <v>33</v>
      </c>
      <c r="R5" s="21" t="s">
        <v>34</v>
      </c>
    </row>
    <row r="6" spans="1:22" ht="19.5" thickBot="1" x14ac:dyDescent="0.45">
      <c r="A6" s="11" t="s">
        <v>27</v>
      </c>
      <c r="B6" s="12" t="str">
        <f t="shared" si="0"/>
        <v>三栄テック</v>
      </c>
      <c r="C6" s="13" t="s">
        <v>20</v>
      </c>
      <c r="D6" s="12" t="str">
        <f t="shared" si="1"/>
        <v>Xパーツ</v>
      </c>
      <c r="E6" s="14">
        <v>1600</v>
      </c>
      <c r="F6" s="14">
        <v>1500</v>
      </c>
      <c r="G6" s="15">
        <f t="shared" si="2"/>
        <v>1200</v>
      </c>
      <c r="H6" s="15">
        <f t="shared" si="3"/>
        <v>1800000</v>
      </c>
      <c r="I6" s="16">
        <f t="shared" si="4"/>
        <v>0.05</v>
      </c>
      <c r="J6" s="15">
        <f t="shared" si="5"/>
        <v>1710000</v>
      </c>
      <c r="K6" s="17" t="str">
        <f t="shared" si="6"/>
        <v>〇</v>
      </c>
      <c r="M6" s="26" t="s">
        <v>35</v>
      </c>
      <c r="N6" s="27" t="s">
        <v>36</v>
      </c>
      <c r="O6" s="28">
        <v>2000</v>
      </c>
      <c r="Q6" s="11" t="s">
        <v>37</v>
      </c>
      <c r="R6" s="21" t="s">
        <v>38</v>
      </c>
    </row>
    <row r="7" spans="1:22" ht="19.5" thickBot="1" x14ac:dyDescent="0.45">
      <c r="A7" s="11" t="s">
        <v>27</v>
      </c>
      <c r="B7" s="12" t="str">
        <f t="shared" si="0"/>
        <v>三栄テック</v>
      </c>
      <c r="C7" s="13" t="s">
        <v>25</v>
      </c>
      <c r="D7" s="12" t="str">
        <f t="shared" si="1"/>
        <v>Yパーツ</v>
      </c>
      <c r="E7" s="14">
        <v>2000</v>
      </c>
      <c r="F7" s="14">
        <v>2000</v>
      </c>
      <c r="G7" s="15">
        <f t="shared" si="2"/>
        <v>1600</v>
      </c>
      <c r="H7" s="15">
        <f t="shared" si="3"/>
        <v>3200000</v>
      </c>
      <c r="I7" s="16">
        <f t="shared" si="4"/>
        <v>0.05</v>
      </c>
      <c r="J7" s="15">
        <f t="shared" si="5"/>
        <v>3040000</v>
      </c>
      <c r="K7" s="17" t="str">
        <f t="shared" si="6"/>
        <v>◎◎</v>
      </c>
      <c r="Q7" s="29" t="s">
        <v>39</v>
      </c>
      <c r="R7" s="30" t="s">
        <v>40</v>
      </c>
    </row>
    <row r="8" spans="1:22" ht="19.5" thickBot="1" x14ac:dyDescent="0.45">
      <c r="A8" s="11" t="s">
        <v>27</v>
      </c>
      <c r="B8" s="12" t="str">
        <f t="shared" si="0"/>
        <v>三栄テック</v>
      </c>
      <c r="C8" s="13" t="s">
        <v>31</v>
      </c>
      <c r="D8" s="12" t="str">
        <f t="shared" si="1"/>
        <v>Zパーツ</v>
      </c>
      <c r="E8" s="14">
        <v>1900</v>
      </c>
      <c r="F8" s="14">
        <v>1870</v>
      </c>
      <c r="G8" s="15">
        <f t="shared" si="2"/>
        <v>1800</v>
      </c>
      <c r="H8" s="15">
        <f t="shared" si="3"/>
        <v>3366000</v>
      </c>
      <c r="I8" s="16">
        <f t="shared" si="4"/>
        <v>0.05</v>
      </c>
      <c r="J8" s="15">
        <f t="shared" si="5"/>
        <v>3197700</v>
      </c>
      <c r="K8" s="17" t="str">
        <f t="shared" si="6"/>
        <v>◎◎</v>
      </c>
    </row>
    <row r="9" spans="1:22" x14ac:dyDescent="0.4">
      <c r="A9" s="11" t="s">
        <v>33</v>
      </c>
      <c r="B9" s="12" t="str">
        <f t="shared" si="0"/>
        <v>グリーン物産</v>
      </c>
      <c r="C9" s="13" t="s">
        <v>25</v>
      </c>
      <c r="D9" s="12" t="str">
        <f t="shared" si="1"/>
        <v>Yパーツ</v>
      </c>
      <c r="E9" s="14">
        <v>1000</v>
      </c>
      <c r="F9" s="14">
        <v>950</v>
      </c>
      <c r="G9" s="15">
        <f t="shared" si="2"/>
        <v>1600</v>
      </c>
      <c r="H9" s="15">
        <f t="shared" si="3"/>
        <v>1520000</v>
      </c>
      <c r="I9" s="16">
        <f t="shared" si="4"/>
        <v>0.02</v>
      </c>
      <c r="J9" s="15">
        <f t="shared" si="5"/>
        <v>1489600</v>
      </c>
      <c r="K9" s="17" t="str">
        <f t="shared" si="6"/>
        <v>△</v>
      </c>
      <c r="M9" s="5" t="s">
        <v>41</v>
      </c>
      <c r="N9" s="6" t="s">
        <v>41</v>
      </c>
      <c r="O9" s="6" t="s">
        <v>41</v>
      </c>
      <c r="P9" s="6" t="s">
        <v>41</v>
      </c>
      <c r="Q9" s="7" t="s">
        <v>41</v>
      </c>
    </row>
    <row r="10" spans="1:22" ht="19.5" thickBot="1" x14ac:dyDescent="0.45">
      <c r="A10" s="11" t="s">
        <v>33</v>
      </c>
      <c r="B10" s="12" t="str">
        <f t="shared" si="0"/>
        <v>グリーン物産</v>
      </c>
      <c r="C10" s="13" t="s">
        <v>31</v>
      </c>
      <c r="D10" s="12" t="str">
        <f t="shared" si="1"/>
        <v>Zパーツ</v>
      </c>
      <c r="E10" s="14">
        <v>1200</v>
      </c>
      <c r="F10" s="14">
        <v>1000</v>
      </c>
      <c r="G10" s="15">
        <f t="shared" si="2"/>
        <v>1800</v>
      </c>
      <c r="H10" s="15">
        <f t="shared" si="3"/>
        <v>1800000</v>
      </c>
      <c r="I10" s="16">
        <f t="shared" si="4"/>
        <v>0.03</v>
      </c>
      <c r="J10" s="15">
        <f t="shared" si="5"/>
        <v>1746000</v>
      </c>
      <c r="K10" s="17" t="str">
        <f t="shared" si="6"/>
        <v>△</v>
      </c>
      <c r="M10" s="29" t="s">
        <v>22</v>
      </c>
      <c r="N10" s="31" t="s">
        <v>28</v>
      </c>
      <c r="O10" s="31" t="s">
        <v>34</v>
      </c>
      <c r="P10" s="31" t="s">
        <v>42</v>
      </c>
      <c r="Q10" s="30" t="s">
        <v>40</v>
      </c>
    </row>
    <row r="11" spans="1:22" ht="19.5" thickBot="1" x14ac:dyDescent="0.45">
      <c r="A11" s="11" t="s">
        <v>33</v>
      </c>
      <c r="B11" s="12" t="str">
        <f t="shared" si="0"/>
        <v>グリーン物産</v>
      </c>
      <c r="C11" s="13" t="s">
        <v>35</v>
      </c>
      <c r="D11" s="12" t="str">
        <f t="shared" si="1"/>
        <v>Wパーツ</v>
      </c>
      <c r="E11" s="14">
        <v>1400</v>
      </c>
      <c r="F11" s="14">
        <v>1300</v>
      </c>
      <c r="G11" s="15">
        <f t="shared" si="2"/>
        <v>2000</v>
      </c>
      <c r="H11" s="15">
        <f t="shared" si="3"/>
        <v>2600000</v>
      </c>
      <c r="I11" s="16">
        <f t="shared" si="4"/>
        <v>0.03</v>
      </c>
      <c r="J11" s="15">
        <f t="shared" si="5"/>
        <v>2522000</v>
      </c>
      <c r="K11" s="17" t="str">
        <f t="shared" si="6"/>
        <v>◎</v>
      </c>
    </row>
    <row r="12" spans="1:22" x14ac:dyDescent="0.4">
      <c r="A12" s="11" t="s">
        <v>37</v>
      </c>
      <c r="B12" s="12" t="str">
        <f t="shared" si="0"/>
        <v>ベスト電機</v>
      </c>
      <c r="C12" s="13" t="s">
        <v>20</v>
      </c>
      <c r="D12" s="12" t="str">
        <f t="shared" si="1"/>
        <v>Xパーツ</v>
      </c>
      <c r="E12" s="14">
        <v>1600</v>
      </c>
      <c r="F12" s="14">
        <v>820</v>
      </c>
      <c r="G12" s="15">
        <f t="shared" si="2"/>
        <v>1200</v>
      </c>
      <c r="H12" s="15">
        <f t="shared" si="3"/>
        <v>984000</v>
      </c>
      <c r="I12" s="16">
        <f t="shared" si="4"/>
        <v>0.02</v>
      </c>
      <c r="J12" s="15">
        <f t="shared" si="5"/>
        <v>964320</v>
      </c>
      <c r="K12" s="17" t="str">
        <f t="shared" si="6"/>
        <v>△</v>
      </c>
      <c r="M12" s="2" t="s">
        <v>16</v>
      </c>
      <c r="N12" s="3" t="s">
        <v>43</v>
      </c>
      <c r="O12" s="3" t="s">
        <v>44</v>
      </c>
      <c r="P12" s="3" t="s">
        <v>41</v>
      </c>
      <c r="Q12" s="4" t="s">
        <v>45</v>
      </c>
    </row>
    <row r="13" spans="1:22" ht="19.5" thickBot="1" x14ac:dyDescent="0.45">
      <c r="A13" s="11" t="s">
        <v>37</v>
      </c>
      <c r="B13" s="12" t="str">
        <f t="shared" si="0"/>
        <v>ベスト電機</v>
      </c>
      <c r="C13" s="13" t="s">
        <v>31</v>
      </c>
      <c r="D13" s="12" t="str">
        <f t="shared" si="1"/>
        <v>Zパーツ</v>
      </c>
      <c r="E13" s="14">
        <v>2300</v>
      </c>
      <c r="F13" s="14">
        <v>1200</v>
      </c>
      <c r="G13" s="15">
        <f t="shared" si="2"/>
        <v>1800</v>
      </c>
      <c r="H13" s="15">
        <f t="shared" si="3"/>
        <v>2160000</v>
      </c>
      <c r="I13" s="16">
        <f t="shared" si="4"/>
        <v>0.03</v>
      </c>
      <c r="J13" s="15">
        <f t="shared" si="5"/>
        <v>2095200</v>
      </c>
      <c r="K13" s="17" t="str">
        <f t="shared" si="6"/>
        <v>△</v>
      </c>
      <c r="M13" s="23" t="s">
        <v>46</v>
      </c>
      <c r="N13" s="24" t="s">
        <v>47</v>
      </c>
      <c r="O13" s="24" t="s">
        <v>48</v>
      </c>
      <c r="P13" s="24" t="s">
        <v>49</v>
      </c>
      <c r="Q13" s="25" t="s">
        <v>50</v>
      </c>
    </row>
    <row r="14" spans="1:22" x14ac:dyDescent="0.4">
      <c r="A14" s="11" t="s">
        <v>37</v>
      </c>
      <c r="B14" s="12" t="str">
        <f t="shared" si="0"/>
        <v>ベスト電機</v>
      </c>
      <c r="C14" s="13" t="s">
        <v>35</v>
      </c>
      <c r="D14" s="12" t="str">
        <f t="shared" si="1"/>
        <v>Wパーツ</v>
      </c>
      <c r="E14" s="14">
        <v>1100</v>
      </c>
      <c r="F14" s="14">
        <v>900</v>
      </c>
      <c r="G14" s="15">
        <f t="shared" si="2"/>
        <v>2000</v>
      </c>
      <c r="H14" s="15">
        <f t="shared" si="3"/>
        <v>1800000</v>
      </c>
      <c r="I14" s="16">
        <f t="shared" si="4"/>
        <v>0.02</v>
      </c>
      <c r="J14" s="15">
        <f t="shared" si="5"/>
        <v>1764000</v>
      </c>
      <c r="K14" s="17" t="str">
        <f t="shared" si="6"/>
        <v>△</v>
      </c>
    </row>
    <row r="15" spans="1:22" x14ac:dyDescent="0.4">
      <c r="A15" s="11" t="s">
        <v>39</v>
      </c>
      <c r="B15" s="12" t="str">
        <f t="shared" si="0"/>
        <v>あおい商会</v>
      </c>
      <c r="C15" s="13" t="s">
        <v>20</v>
      </c>
      <c r="D15" s="12" t="str">
        <f t="shared" si="1"/>
        <v>Xパーツ</v>
      </c>
      <c r="E15" s="14">
        <v>600</v>
      </c>
      <c r="F15" s="14">
        <v>600</v>
      </c>
      <c r="G15" s="15">
        <f t="shared" si="2"/>
        <v>1200</v>
      </c>
      <c r="H15" s="15">
        <f t="shared" si="3"/>
        <v>720000</v>
      </c>
      <c r="I15" s="16">
        <f t="shared" si="4"/>
        <v>0.02</v>
      </c>
      <c r="J15" s="15">
        <f t="shared" si="5"/>
        <v>705600</v>
      </c>
      <c r="K15" s="17" t="str">
        <f t="shared" si="6"/>
        <v>△</v>
      </c>
    </row>
    <row r="16" spans="1:22" x14ac:dyDescent="0.4">
      <c r="A16" s="11" t="s">
        <v>39</v>
      </c>
      <c r="B16" s="12" t="str">
        <f t="shared" si="0"/>
        <v>あおい商会</v>
      </c>
      <c r="C16" s="13" t="s">
        <v>25</v>
      </c>
      <c r="D16" s="12" t="str">
        <f t="shared" si="1"/>
        <v>Yパーツ</v>
      </c>
      <c r="E16" s="14">
        <v>2300</v>
      </c>
      <c r="F16" s="14">
        <v>2200</v>
      </c>
      <c r="G16" s="15">
        <f t="shared" si="2"/>
        <v>1600</v>
      </c>
      <c r="H16" s="15">
        <f t="shared" si="3"/>
        <v>3520000</v>
      </c>
      <c r="I16" s="16">
        <f t="shared" si="4"/>
        <v>0.05</v>
      </c>
      <c r="J16" s="15">
        <f t="shared" si="5"/>
        <v>3344000</v>
      </c>
      <c r="K16" s="17" t="str">
        <f t="shared" si="6"/>
        <v>◎◎</v>
      </c>
    </row>
    <row r="17" spans="1:12" x14ac:dyDescent="0.4">
      <c r="A17" s="11" t="s">
        <v>39</v>
      </c>
      <c r="B17" s="12" t="str">
        <f t="shared" si="0"/>
        <v>あおい商会</v>
      </c>
      <c r="C17" s="13" t="s">
        <v>35</v>
      </c>
      <c r="D17" s="12" t="str">
        <f t="shared" si="1"/>
        <v>Wパーツ</v>
      </c>
      <c r="E17" s="14">
        <v>1100</v>
      </c>
      <c r="F17" s="14">
        <v>960</v>
      </c>
      <c r="G17" s="15">
        <f t="shared" si="2"/>
        <v>2000</v>
      </c>
      <c r="H17" s="15">
        <f t="shared" si="3"/>
        <v>1920000</v>
      </c>
      <c r="I17" s="16">
        <f t="shared" si="4"/>
        <v>0.02</v>
      </c>
      <c r="J17" s="15">
        <f t="shared" si="5"/>
        <v>1881600</v>
      </c>
      <c r="K17" s="17" t="str">
        <f t="shared" si="6"/>
        <v>△</v>
      </c>
    </row>
    <row r="18" spans="1:12" x14ac:dyDescent="0.4">
      <c r="A18" s="22"/>
      <c r="B18" s="12"/>
      <c r="C18" s="12"/>
      <c r="D18" s="12"/>
      <c r="E18" s="15"/>
      <c r="F18" s="15"/>
      <c r="G18" s="15"/>
      <c r="H18" s="15"/>
      <c r="I18" s="12"/>
      <c r="J18" s="15"/>
      <c r="K18" s="17"/>
    </row>
    <row r="19" spans="1:12" ht="19.5" thickBot="1" x14ac:dyDescent="0.45">
      <c r="A19" s="23"/>
      <c r="B19" s="24" t="s">
        <v>51</v>
      </c>
      <c r="C19" s="24"/>
      <c r="D19" s="24"/>
      <c r="E19" s="32">
        <f>SUM(E3:E17)</f>
        <v>23200</v>
      </c>
      <c r="F19" s="32">
        <f t="shared" ref="F19:J19" si="7">SUM(F3:F17)</f>
        <v>20110</v>
      </c>
      <c r="G19" s="32"/>
      <c r="H19" s="32">
        <f t="shared" si="7"/>
        <v>32658000</v>
      </c>
      <c r="I19" s="24"/>
      <c r="J19" s="32">
        <f t="shared" si="7"/>
        <v>31415740</v>
      </c>
      <c r="K19" s="25"/>
    </row>
    <row r="21" spans="1:12" ht="19.5" thickBot="1" x14ac:dyDescent="0.45">
      <c r="A21" s="33" t="s">
        <v>52</v>
      </c>
      <c r="B21" s="33"/>
      <c r="C21" s="33"/>
    </row>
    <row r="22" spans="1:12" x14ac:dyDescent="0.4">
      <c r="A22" s="5" t="s">
        <v>5</v>
      </c>
      <c r="B22" s="6" t="s">
        <v>11</v>
      </c>
      <c r="C22" s="7" t="s">
        <v>13</v>
      </c>
      <c r="E22" s="34" t="s">
        <v>53</v>
      </c>
      <c r="F22" s="35"/>
      <c r="G22" s="35"/>
      <c r="H22" s="35"/>
      <c r="I22" s="35"/>
      <c r="J22" s="35"/>
      <c r="K22" s="36"/>
      <c r="L22" s="37">
        <f>DCOUNTA($A$2:$K$17,J2,$M$12:$M$13)</f>
        <v>11</v>
      </c>
    </row>
    <row r="23" spans="1:12" x14ac:dyDescent="0.4">
      <c r="A23" s="11" t="s">
        <v>40</v>
      </c>
      <c r="B23" s="15">
        <f>DSUM($A$2:$K$17,$H$2,$Q$9:$Q$10)</f>
        <v>6160000</v>
      </c>
      <c r="C23" s="38">
        <f>DSUM($A$2:$K$17,$J$2,$Q$9:$Q$10)</f>
        <v>5931200</v>
      </c>
      <c r="E23" s="39" t="s">
        <v>54</v>
      </c>
      <c r="F23" s="40"/>
      <c r="G23" s="40"/>
      <c r="H23" s="40"/>
      <c r="I23" s="40"/>
      <c r="J23" s="40"/>
      <c r="K23" s="41"/>
      <c r="L23" s="38">
        <f>DSUM($A$2:$K$17,$H$2,N12:O13)</f>
        <v>3366000</v>
      </c>
    </row>
    <row r="24" spans="1:12" ht="19.5" thickBot="1" x14ac:dyDescent="0.45">
      <c r="A24" s="11" t="s">
        <v>22</v>
      </c>
      <c r="B24" s="15">
        <f>DSUM($A$2:$K$17,$H$2,$M$9:$M$10)</f>
        <v>7268000</v>
      </c>
      <c r="C24" s="38">
        <f>DSUM($A$2:$K$17,$J$2,$M$9:$M$10)</f>
        <v>6955720</v>
      </c>
      <c r="E24" s="42" t="s">
        <v>55</v>
      </c>
      <c r="F24" s="43"/>
      <c r="G24" s="43"/>
      <c r="H24" s="43"/>
      <c r="I24" s="43"/>
      <c r="J24" s="43"/>
      <c r="K24" s="44"/>
      <c r="L24" s="45">
        <f>DAVERAGE($A$2:$K$17,$J$2,$P$12:$Q$13)</f>
        <v>2902725</v>
      </c>
    </row>
    <row r="25" spans="1:12" x14ac:dyDescent="0.4">
      <c r="A25" s="11" t="s">
        <v>34</v>
      </c>
      <c r="B25" s="15">
        <f>DSUM($A$2:$K$17,$H$2,$O$9:$O$10)</f>
        <v>5920000</v>
      </c>
      <c r="C25" s="38">
        <f>DSUM($A$2:$K$17,$J$2,$O$9:$O$10)</f>
        <v>5757600</v>
      </c>
    </row>
    <row r="26" spans="1:12" x14ac:dyDescent="0.4">
      <c r="A26" s="11" t="s">
        <v>42</v>
      </c>
      <c r="B26" s="15">
        <f>DSUM($A$2:$K$17,$H$2,$P$9:$P$10)</f>
        <v>4944000</v>
      </c>
      <c r="C26" s="38">
        <f>DSUM($A$2:$K$17,$J$2,$P$9:$P$10)</f>
        <v>4823520</v>
      </c>
    </row>
    <row r="27" spans="1:12" ht="19.5" thickBot="1" x14ac:dyDescent="0.45">
      <c r="A27" s="29" t="s">
        <v>28</v>
      </c>
      <c r="B27" s="32">
        <f>DSUM($A$2:$K$17,$H$2,$N$9:$N$10)</f>
        <v>8366000</v>
      </c>
      <c r="C27" s="46">
        <f>DSUM($A$2:$K$17,$J$2,$N$9:$N$10)</f>
        <v>7947700</v>
      </c>
    </row>
  </sheetData>
  <mergeCells count="5">
    <mergeCell ref="A1:K1"/>
    <mergeCell ref="A21:C21"/>
    <mergeCell ref="E22:K22"/>
    <mergeCell ref="E23:K23"/>
    <mergeCell ref="E24:K24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ぱそんこ 旭川</dc:creator>
  <cp:lastModifiedBy>ぱそんこ 旭川</cp:lastModifiedBy>
  <dcterms:created xsi:type="dcterms:W3CDTF">2025-05-06T07:18:12Z</dcterms:created>
  <dcterms:modified xsi:type="dcterms:W3CDTF">2025-05-06T07:18:38Z</dcterms:modified>
</cp:coreProperties>
</file>